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В" sheetId="1" r:id="rId1"/>
  </sheets>
  <definedNames>
    <definedName name="_xlnm._FilterDatabase" localSheetId="0" hidden="1">ТВ!$A$1:$L$2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  <c r="J12" i="1"/>
  <c r="I12" i="1"/>
  <c r="H12" i="1"/>
  <c r="G12" i="1"/>
  <c r="F12" i="1"/>
  <c r="E12" i="1"/>
  <c r="J11" i="1"/>
  <c r="I11" i="1"/>
  <c r="H11" i="1"/>
  <c r="G11" i="1"/>
  <c r="F11" i="1"/>
  <c r="E11" i="1"/>
  <c r="J9" i="1"/>
  <c r="I9" i="1"/>
  <c r="H9" i="1"/>
  <c r="G9" i="1"/>
  <c r="F9" i="1"/>
  <c r="E9" i="1"/>
  <c r="J10" i="1"/>
  <c r="I10" i="1"/>
  <c r="H10" i="1"/>
  <c r="G10" i="1"/>
  <c r="F10" i="1"/>
  <c r="E10" i="1"/>
  <c r="J7" i="1"/>
  <c r="I7" i="1"/>
  <c r="H7" i="1"/>
  <c r="G7" i="1"/>
  <c r="F7" i="1"/>
  <c r="E7" i="1"/>
  <c r="E6" i="1"/>
  <c r="J6" i="1"/>
  <c r="I6" i="1"/>
  <c r="H6" i="1"/>
  <c r="G6" i="1"/>
  <c r="F6" i="1"/>
  <c r="J5" i="1"/>
  <c r="I5" i="1"/>
  <c r="H5" i="1"/>
  <c r="G5" i="1"/>
  <c r="F5" i="1"/>
  <c r="E5" i="1"/>
  <c r="J4" i="1"/>
  <c r="I4" i="1"/>
  <c r="H4" i="1"/>
  <c r="G4" i="1"/>
  <c r="F4" i="1"/>
  <c r="E4" i="1"/>
  <c r="J3" i="1"/>
  <c r="I3" i="1"/>
  <c r="H3" i="1"/>
  <c r="G3" i="1"/>
  <c r="F3" i="1"/>
  <c r="E3" i="1"/>
  <c r="J8" i="1"/>
  <c r="I8" i="1"/>
  <c r="H8" i="1"/>
  <c r="G8" i="1"/>
  <c r="F8" i="1"/>
  <c r="E8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<sst xmlns="http://schemas.openxmlformats.org/spreadsheetml/2006/main" count="72" uniqueCount="38">
  <si>
    <t>Город</t>
  </si>
  <si>
    <t xml:space="preserve">Вид рекламы </t>
  </si>
  <si>
    <t>Охват территории</t>
  </si>
  <si>
    <t>Целевая аудитория</t>
  </si>
  <si>
    <t>Реклама на ТВ</t>
  </si>
  <si>
    <t>Телеканал</t>
  </si>
  <si>
    <t>Первый</t>
  </si>
  <si>
    <t>Возвраст: 20-55 лет. Пол: 48% мужчины, 52% женщины</t>
  </si>
  <si>
    <t>Город + 50 км в область</t>
  </si>
  <si>
    <t>Ставрополь</t>
  </si>
  <si>
    <t>НТВ</t>
  </si>
  <si>
    <t>СТС</t>
  </si>
  <si>
    <t>РЕН ТВ</t>
  </si>
  <si>
    <t>ТВ-3</t>
  </si>
  <si>
    <t>Возвраст: 25-55 лет. Пол: 45% мужчины, 55% женщины</t>
  </si>
  <si>
    <t>Возвраст: 18-35 лет. Пол: 48% мужчины, 52% женщины</t>
  </si>
  <si>
    <t>Возвраст: 25-45 лет. Пол: 58% мужчины, 42% женщины</t>
  </si>
  <si>
    <t>Возвраст: 14-44 лет. Пол: 38% мужчины, 62% женщины</t>
  </si>
  <si>
    <t xml:space="preserve">Пятый </t>
  </si>
  <si>
    <t>Россия 1</t>
  </si>
  <si>
    <t>ТНТ</t>
  </si>
  <si>
    <t>Россия 24</t>
  </si>
  <si>
    <t>ТВ Центр</t>
  </si>
  <si>
    <t>Домашний</t>
  </si>
  <si>
    <t>Карусель</t>
  </si>
  <si>
    <t>Возвраст: 14-59 лет. Пол: 38% мужчины, 62% женщины</t>
  </si>
  <si>
    <t>Возвраст: 14-44 лет. Пол: 48% мужчины, 52% женщины</t>
  </si>
  <si>
    <t>Возвраст: 30-59 лет. Пол: 62% мужчины, 38% женщины</t>
  </si>
  <si>
    <t>Возвраст: 35-59 лет. Пол: 42% мужчины, 58% женщины</t>
  </si>
  <si>
    <t>Возвраст: 18-59 лет. Пол: 38% мужчины, 62% женщины</t>
  </si>
  <si>
    <t>Возвраст: 7-50 лет. Пол: 35% мужчины, 65% женщины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</si>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</sst>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F2" sqref="F2"/>
    </sheetView>
  </sheetViews>
  <sheetFormatPr defaultRowHeight="12.75" x14ac:dyDescent="0.2"/>
  <cols>
    <col min="1" max="1" width="10.5703125" style="2" customWidth="1"/>
    <col min="2" max="2" width="16.42578125" style="2" customWidth="1"/>
    <col min="3" max="3" width="14" style="2" customWidth="1"/>
    <col min="4" max="4" width="22.42578125" style="2" customWidth="1"/>
    <col min="5" max="5" width="15.28515625" style="2" customWidth="1"/>
    <col min="6" max="10" width="16.28515625" style="2" customWidth="1"/>
    <col min="11" max="11" width="20.5703125" style="2" customWidth="1"/>
    <col min="12" max="12" width="21.5703125" style="2" customWidth="1"/>
    <col min="13" max="16384" width="9.140625" style="2"/>
  </cols>
  <sheetData>
    <row r="1" spans="1:12" x14ac:dyDescent="0.2">
      <c r="A1" s="7" t="s">
        <v>0</v>
      </c>
      <c r="B1" s="8" t="s">
        <v>1</v>
      </c>
      <c r="C1" s="8" t="s">
        <v>5</v>
      </c>
      <c r="D1" s="8" t="s">
        <v>31</v>
      </c>
      <c r="E1" s="8" t="s">
        <v>32</v>
      </c>
      <c r="F1" s="8" t="s">
        <v>33</v>
      </c>
      <c r="G1" s="8" t="s">
        <v>34</v>
      </c>
      <c r="H1" s="8" t="s">
        <v>35</v>
      </c>
      <c r="I1" s="8" t="s">
        <v>36</v>
      </c>
      <c r="J1" s="8" t="s">
        <v>37</v>
      </c>
      <c r="K1" s="8" t="s">
        <v>2</v>
      </c>
      <c r="L1" s="8" t="s">
        <v>3</v>
      </c>
    </row>
    <row r="2" spans="1:12" s="3" customFormat="1" ht="38.25" x14ac:dyDescent="0.2">
      <c r="A2" s="9" t="s">
        <v>9</v>
      </c>
      <c r="B2" s="9" t="s">
        <v>4</v>
      </c>
      <c r="C2" s="9" t="s">
        <v>6</v>
      </c>
      <c r="D2" s="9">
        <v>1</v>
      </c>
      <c r="E2" s="1">
        <f>215*5*D2</f>
        <v>1075</v>
      </c>
      <c r="F2" s="1">
        <f>215*10*D2</f>
        <v>2150</v>
      </c>
      <c r="G2" s="1">
        <f>215*15*D2</f>
        <v>3225</v>
      </c>
      <c r="H2" s="1">
        <f>215*20*D2</f>
        <v>4300</v>
      </c>
      <c r="I2" s="1">
        <f>215*25*D2</f>
        <v>5375</v>
      </c>
      <c r="J2" s="1">
        <f>215*30*D2</f>
        <v>6450</v>
      </c>
      <c r="K2" s="9" t="s">
        <v>8</v>
      </c>
      <c r="L2" s="9" t="s">
        <v>7</v>
      </c>
    </row>
    <row r="3" spans="1:12" s="3" customFormat="1" ht="38.25" x14ac:dyDescent="0.2">
      <c r="A3" s="9" t="s">
        <v>9</v>
      </c>
      <c r="B3" s="9" t="s">
        <v>4</v>
      </c>
      <c r="C3" s="9" t="s">
        <v>10</v>
      </c>
      <c r="D3" s="9">
        <v>1</v>
      </c>
      <c r="E3" s="1">
        <f>115*5*D3</f>
        <v>575</v>
      </c>
      <c r="F3" s="1">
        <f>115*10*D3</f>
        <v>1150</v>
      </c>
      <c r="G3" s="1">
        <f>115*15*D3</f>
        <v>1725</v>
      </c>
      <c r="H3" s="1">
        <f>115*20*D3</f>
        <v>2300</v>
      </c>
      <c r="I3" s="1">
        <f>115*25*D3</f>
        <v>2875</v>
      </c>
      <c r="J3" s="1">
        <f>115*30*D3</f>
        <v>3450</v>
      </c>
      <c r="K3" s="9" t="s">
        <v>8</v>
      </c>
      <c r="L3" s="9" t="s">
        <v>14</v>
      </c>
    </row>
    <row r="4" spans="1:12" s="3" customFormat="1" ht="38.25" x14ac:dyDescent="0.2">
      <c r="A4" s="9" t="s">
        <v>9</v>
      </c>
      <c r="B4" s="9" t="s">
        <v>4</v>
      </c>
      <c r="C4" s="9" t="s">
        <v>11</v>
      </c>
      <c r="D4" s="9">
        <v>1</v>
      </c>
      <c r="E4" s="1">
        <f>105*5*D4</f>
        <v>525</v>
      </c>
      <c r="F4" s="1">
        <f>105*10*D4</f>
        <v>1050</v>
      </c>
      <c r="G4" s="1">
        <f>105*15*D4</f>
        <v>1575</v>
      </c>
      <c r="H4" s="1">
        <f>105*20*D4</f>
        <v>2100</v>
      </c>
      <c r="I4" s="1">
        <f>105*25*D4</f>
        <v>2625</v>
      </c>
      <c r="J4" s="1">
        <f>105*30*D4</f>
        <v>3150</v>
      </c>
      <c r="K4" s="9" t="s">
        <v>8</v>
      </c>
      <c r="L4" s="9" t="s">
        <v>15</v>
      </c>
    </row>
    <row r="5" spans="1:12" s="3" customFormat="1" ht="38.25" x14ac:dyDescent="0.2">
      <c r="A5" s="9" t="s">
        <v>9</v>
      </c>
      <c r="B5" s="9" t="s">
        <v>4</v>
      </c>
      <c r="C5" s="9" t="s">
        <v>12</v>
      </c>
      <c r="D5" s="9">
        <v>1</v>
      </c>
      <c r="E5" s="1">
        <f>80*5*D5</f>
        <v>400</v>
      </c>
      <c r="F5" s="1">
        <f>80*10*D5</f>
        <v>800</v>
      </c>
      <c r="G5" s="1">
        <f>80*15*D5</f>
        <v>1200</v>
      </c>
      <c r="H5" s="1">
        <f>80*20*D5</f>
        <v>1600</v>
      </c>
      <c r="I5" s="1">
        <f>80*25*D5</f>
        <v>2000</v>
      </c>
      <c r="J5" s="1">
        <f>80*30*D5</f>
        <v>2400</v>
      </c>
      <c r="K5" s="9" t="s">
        <v>8</v>
      </c>
      <c r="L5" s="9" t="s">
        <v>16</v>
      </c>
    </row>
    <row r="6" spans="1:12" s="3" customFormat="1" ht="38.25" x14ac:dyDescent="0.2">
      <c r="A6" s="9" t="s">
        <v>9</v>
      </c>
      <c r="B6" s="9" t="s">
        <v>4</v>
      </c>
      <c r="C6" s="9" t="s">
        <v>13</v>
      </c>
      <c r="D6" s="9">
        <v>1</v>
      </c>
      <c r="E6" s="1">
        <f>85*5*D6</f>
        <v>425</v>
      </c>
      <c r="F6" s="1">
        <f>85*10*D6</f>
        <v>850</v>
      </c>
      <c r="G6" s="1">
        <f>85*15*D6</f>
        <v>1275</v>
      </c>
      <c r="H6" s="1">
        <f>85*20*D6</f>
        <v>1700</v>
      </c>
      <c r="I6" s="1">
        <f>85*25*D6</f>
        <v>2125</v>
      </c>
      <c r="J6" s="1">
        <f>85*30*D6</f>
        <v>2550</v>
      </c>
      <c r="K6" s="9" t="s">
        <v>8</v>
      </c>
      <c r="L6" s="9" t="s">
        <v>17</v>
      </c>
    </row>
    <row r="7" spans="1:12" s="3" customFormat="1" ht="38.25" x14ac:dyDescent="0.2">
      <c r="A7" s="9" t="s">
        <v>9</v>
      </c>
      <c r="B7" s="9" t="s">
        <v>4</v>
      </c>
      <c r="C7" s="9" t="s">
        <v>18</v>
      </c>
      <c r="D7" s="9">
        <v>1</v>
      </c>
      <c r="E7" s="1">
        <f>65*5*D7</f>
        <v>325</v>
      </c>
      <c r="F7" s="1">
        <f>65*10*D7</f>
        <v>650</v>
      </c>
      <c r="G7" s="1">
        <f>65*15*D7</f>
        <v>975</v>
      </c>
      <c r="H7" s="1">
        <f>65*20*D7</f>
        <v>1300</v>
      </c>
      <c r="I7" s="1">
        <f>65*25*D7</f>
        <v>1625</v>
      </c>
      <c r="J7" s="1">
        <f>65*30*D7</f>
        <v>1950</v>
      </c>
      <c r="K7" s="9" t="s">
        <v>8</v>
      </c>
      <c r="L7" s="9" t="s">
        <v>17</v>
      </c>
    </row>
    <row r="8" spans="1:12" s="3" customFormat="1" ht="38.25" x14ac:dyDescent="0.2">
      <c r="A8" s="9" t="s">
        <v>9</v>
      </c>
      <c r="B8" s="9" t="s">
        <v>4</v>
      </c>
      <c r="C8" s="9" t="s">
        <v>19</v>
      </c>
      <c r="D8" s="9">
        <v>1</v>
      </c>
      <c r="E8" s="1">
        <f>215*5*D8</f>
        <v>1075</v>
      </c>
      <c r="F8" s="1">
        <f>215*10*D8</f>
        <v>2150</v>
      </c>
      <c r="G8" s="1">
        <f>215*15*D8</f>
        <v>3225</v>
      </c>
      <c r="H8" s="1">
        <f>215*20*D8</f>
        <v>4300</v>
      </c>
      <c r="I8" s="1">
        <f>215*25*D8</f>
        <v>5375</v>
      </c>
      <c r="J8" s="1">
        <f>215*30*D8</f>
        <v>6450</v>
      </c>
      <c r="K8" s="9" t="s">
        <v>8</v>
      </c>
      <c r="L8" s="9" t="s">
        <v>25</v>
      </c>
    </row>
    <row r="9" spans="1:12" s="3" customFormat="1" ht="38.25" x14ac:dyDescent="0.2">
      <c r="A9" s="9" t="s">
        <v>9</v>
      </c>
      <c r="B9" s="9" t="s">
        <v>4</v>
      </c>
      <c r="C9" s="9" t="s">
        <v>20</v>
      </c>
      <c r="D9" s="9">
        <v>1</v>
      </c>
      <c r="E9" s="1">
        <f>95*5*D9</f>
        <v>475</v>
      </c>
      <c r="F9" s="1">
        <f>95*10*D9</f>
        <v>950</v>
      </c>
      <c r="G9" s="1">
        <f>95*15*D9</f>
        <v>1425</v>
      </c>
      <c r="H9" s="1">
        <f>95*20*D9</f>
        <v>1900</v>
      </c>
      <c r="I9" s="1">
        <f>95*25*D9</f>
        <v>2375</v>
      </c>
      <c r="J9" s="1">
        <f>95*30*D9</f>
        <v>2850</v>
      </c>
      <c r="K9" s="9" t="s">
        <v>8</v>
      </c>
      <c r="L9" s="9" t="s">
        <v>26</v>
      </c>
    </row>
    <row r="10" spans="1:12" s="3" customFormat="1" ht="38.25" x14ac:dyDescent="0.2">
      <c r="A10" s="9" t="s">
        <v>9</v>
      </c>
      <c r="B10" s="9" t="s">
        <v>4</v>
      </c>
      <c r="C10" s="9" t="s">
        <v>21</v>
      </c>
      <c r="D10" s="9">
        <v>1</v>
      </c>
      <c r="E10" s="1">
        <f>65*5*D10</f>
        <v>325</v>
      </c>
      <c r="F10" s="1">
        <f>65*10*D10</f>
        <v>650</v>
      </c>
      <c r="G10" s="1">
        <f>65*15*D10</f>
        <v>975</v>
      </c>
      <c r="H10" s="1">
        <f>65*20*D10</f>
        <v>1300</v>
      </c>
      <c r="I10" s="1">
        <f>65*25*D10</f>
        <v>1625</v>
      </c>
      <c r="J10" s="1">
        <f>65*30*D10</f>
        <v>1950</v>
      </c>
      <c r="K10" s="9" t="s">
        <v>8</v>
      </c>
      <c r="L10" s="9" t="s">
        <v>27</v>
      </c>
    </row>
    <row r="11" spans="1:12" s="3" customFormat="1" ht="38.25" x14ac:dyDescent="0.2">
      <c r="A11" s="9" t="s">
        <v>9</v>
      </c>
      <c r="B11" s="9" t="s">
        <v>4</v>
      </c>
      <c r="C11" s="9" t="s">
        <v>22</v>
      </c>
      <c r="D11" s="9">
        <v>1</v>
      </c>
      <c r="E11" s="1">
        <f>55*5*D11</f>
        <v>275</v>
      </c>
      <c r="F11" s="1">
        <f>55*10*D11</f>
        <v>550</v>
      </c>
      <c r="G11" s="1">
        <f>55*15*D11</f>
        <v>825</v>
      </c>
      <c r="H11" s="1">
        <f>55*20*D11</f>
        <v>1100</v>
      </c>
      <c r="I11" s="1">
        <f>55*25*D11</f>
        <v>1375</v>
      </c>
      <c r="J11" s="1">
        <f>55*30*D11</f>
        <v>1650</v>
      </c>
      <c r="K11" s="9" t="s">
        <v>8</v>
      </c>
      <c r="L11" s="9" t="s">
        <v>28</v>
      </c>
    </row>
    <row r="12" spans="1:12" s="3" customFormat="1" ht="38.25" x14ac:dyDescent="0.2">
      <c r="A12" s="9" t="s">
        <v>9</v>
      </c>
      <c r="B12" s="9" t="s">
        <v>4</v>
      </c>
      <c r="C12" s="9" t="s">
        <v>23</v>
      </c>
      <c r="D12" s="9">
        <v>1</v>
      </c>
      <c r="E12" s="1">
        <f>55*5*D12</f>
        <v>275</v>
      </c>
      <c r="F12" s="1">
        <f>55*10*D12</f>
        <v>550</v>
      </c>
      <c r="G12" s="1">
        <f>55*15*D12</f>
        <v>825</v>
      </c>
      <c r="H12" s="1">
        <f>55*20*D12</f>
        <v>1100</v>
      </c>
      <c r="I12" s="1">
        <f>55*25*D12</f>
        <v>1375</v>
      </c>
      <c r="J12" s="1">
        <f>55*30*D12</f>
        <v>1650</v>
      </c>
      <c r="K12" s="9" t="s">
        <v>8</v>
      </c>
      <c r="L12" s="9" t="s">
        <v>29</v>
      </c>
    </row>
    <row r="13" spans="1:12" s="3" customFormat="1" ht="38.25" x14ac:dyDescent="0.2">
      <c r="A13" s="9" t="s">
        <v>9</v>
      </c>
      <c r="B13" s="9" t="s">
        <v>4</v>
      </c>
      <c r="C13" s="9" t="s">
        <v>24</v>
      </c>
      <c r="D13" s="9">
        <v>1</v>
      </c>
      <c r="E13" s="1">
        <f>60*5*D13</f>
        <v>300</v>
      </c>
      <c r="F13" s="1">
        <f>60*10*D13</f>
        <v>600</v>
      </c>
      <c r="G13" s="1">
        <f>60*15*D13</f>
        <v>900</v>
      </c>
      <c r="H13" s="1">
        <f>60*20*D13</f>
        <v>1200</v>
      </c>
      <c r="I13" s="1">
        <f>60*25*D13</f>
        <v>1500</v>
      </c>
      <c r="J13" s="1">
        <f>60*30*D13</f>
        <v>1800</v>
      </c>
      <c r="K13" s="9" t="s">
        <v>8</v>
      </c>
      <c r="L13" s="9" t="s">
        <v>30</v>
      </c>
    </row>
    <row r="14" spans="1:12" s="3" customFormat="1" ht="24" customHeight="1" x14ac:dyDescent="0.2">
      <c r="A14" s="4"/>
      <c r="B14" s="4"/>
      <c r="C14" s="4"/>
      <c r="D14" s="4"/>
      <c r="E14" s="5"/>
      <c r="F14" s="5"/>
      <c r="G14" s="5"/>
      <c r="H14" s="5"/>
      <c r="I14" s="5"/>
      <c r="J14" s="5"/>
      <c r="K14" s="5"/>
      <c r="L14" s="6"/>
    </row>
  </sheetData>
  <autoFilter ref="A1:L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2026-04-17T18:52:05Z</dcterms:modified>
</cp:coreProperties>
</file>